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éAntonio\Documents\JAGY\Estudio de Sociología\Juego\Anuario 2023\"/>
    </mc:Choice>
  </mc:AlternateContent>
  <xr:revisionPtr revIDLastSave="0" documentId="8_{241D1E77-3688-449E-BA0A-67D5159AE357}" xr6:coauthVersionLast="47" xr6:coauthVersionMax="47" xr10:uidLastSave="{00000000-0000-0000-0000-000000000000}"/>
  <bookViews>
    <workbookView xWindow="-120" yWindow="-120" windowWidth="24240" windowHeight="13140" xr2:uid="{FAD1E300-882A-4920-9487-10878437964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3" i="1" l="1"/>
  <c r="G63" i="1"/>
  <c r="F63" i="1"/>
  <c r="E63" i="1"/>
  <c r="D63" i="1"/>
  <c r="F54" i="1"/>
  <c r="H45" i="1"/>
  <c r="G45" i="1"/>
  <c r="F45" i="1"/>
  <c r="D43" i="1"/>
  <c r="E41" i="1"/>
  <c r="E37" i="1" s="1"/>
  <c r="E45" i="1" s="1"/>
  <c r="D41" i="1"/>
  <c r="H40" i="1"/>
  <c r="E40" i="1"/>
  <c r="D40" i="1"/>
  <c r="H39" i="1"/>
  <c r="E39" i="1"/>
  <c r="D39" i="1"/>
  <c r="H38" i="1"/>
  <c r="H41" i="1" s="1"/>
  <c r="E38" i="1"/>
  <c r="D38" i="1"/>
  <c r="H16" i="1"/>
  <c r="H55" i="1" s="1"/>
  <c r="G16" i="1"/>
  <c r="G55" i="1" s="1"/>
  <c r="F16" i="1"/>
  <c r="E16" i="1"/>
  <c r="E55" i="1" s="1"/>
  <c r="D16" i="1"/>
  <c r="D55" i="1" s="1"/>
  <c r="H11" i="1"/>
  <c r="H54" i="1" s="1"/>
  <c r="G11" i="1"/>
  <c r="E11" i="1"/>
  <c r="E54" i="1" s="1"/>
  <c r="D11" i="1"/>
  <c r="D54" i="1" s="1"/>
  <c r="G9" i="1"/>
  <c r="E9" i="1"/>
  <c r="D9" i="1"/>
  <c r="D52" i="1" s="1"/>
  <c r="G8" i="1"/>
  <c r="E8" i="1"/>
  <c r="D8" i="1"/>
  <c r="G7" i="1"/>
  <c r="G5" i="1" s="1"/>
  <c r="G48" i="1" s="1"/>
  <c r="E7" i="1"/>
  <c r="E50" i="1" s="1"/>
  <c r="D7" i="1"/>
  <c r="G6" i="1"/>
  <c r="E6" i="1"/>
  <c r="E49" i="1" s="1"/>
  <c r="D6" i="1"/>
  <c r="D49" i="1" s="1"/>
  <c r="H5" i="1"/>
  <c r="H48" i="1" s="1"/>
  <c r="F5" i="1"/>
  <c r="F23" i="1" s="1"/>
  <c r="D51" i="1" l="1"/>
  <c r="D37" i="1"/>
  <c r="D45" i="1" s="1"/>
  <c r="D50" i="1"/>
  <c r="E51" i="1"/>
  <c r="E48" i="1" s="1"/>
  <c r="E56" i="1" s="1"/>
  <c r="F34" i="1"/>
  <c r="F29" i="1"/>
  <c r="F28" i="1"/>
  <c r="F32" i="1"/>
  <c r="F27" i="1"/>
  <c r="F62" i="1"/>
  <c r="F30" i="1"/>
  <c r="G28" i="1"/>
  <c r="F33" i="1"/>
  <c r="H56" i="1"/>
  <c r="E5" i="1"/>
  <c r="G23" i="1"/>
  <c r="G32" i="1" s="1"/>
  <c r="F26" i="1"/>
  <c r="D33" i="1"/>
  <c r="F48" i="1"/>
  <c r="D23" i="1"/>
  <c r="H23" i="1"/>
  <c r="D29" i="1"/>
  <c r="E52" i="1"/>
  <c r="G54" i="1"/>
  <c r="G56" i="1" s="1"/>
  <c r="F55" i="1"/>
  <c r="D5" i="1"/>
  <c r="H27" i="1" l="1"/>
  <c r="H30" i="1"/>
  <c r="H26" i="1"/>
  <c r="H62" i="1"/>
  <c r="H34" i="1"/>
  <c r="H29" i="1"/>
  <c r="H28" i="1"/>
  <c r="D32" i="1"/>
  <c r="D27" i="1"/>
  <c r="D30" i="1"/>
  <c r="D62" i="1"/>
  <c r="D34" i="1"/>
  <c r="G62" i="1"/>
  <c r="G34" i="1"/>
  <c r="G33" i="1"/>
  <c r="F56" i="1"/>
  <c r="D28" i="1"/>
  <c r="E23" i="1"/>
  <c r="E26" i="1" s="1"/>
  <c r="G29" i="1"/>
  <c r="G27" i="1"/>
  <c r="D26" i="1"/>
  <c r="D48" i="1"/>
  <c r="D56" i="1" s="1"/>
  <c r="H32" i="1"/>
  <c r="G26" i="1"/>
  <c r="H33" i="1"/>
  <c r="G30" i="1"/>
  <c r="E62" i="1" l="1"/>
  <c r="E34" i="1"/>
  <c r="E29" i="1"/>
  <c r="E27" i="1"/>
  <c r="E30" i="1"/>
  <c r="E33" i="1"/>
  <c r="E28" i="1"/>
  <c r="E32" i="1"/>
</calcChain>
</file>

<file path=xl/sharedStrings.xml><?xml version="1.0" encoding="utf-8"?>
<sst xmlns="http://schemas.openxmlformats.org/spreadsheetml/2006/main" count="52" uniqueCount="31">
  <si>
    <t>ONCE. 2016/2020. Ventas, premios, márgenes e inversión publicitaria (€)</t>
  </si>
  <si>
    <t>Ventas por productos</t>
  </si>
  <si>
    <t>Cupones (lotería pasiva)</t>
  </si>
  <si>
    <t>Cupón diario</t>
  </si>
  <si>
    <t>Cuponazo</t>
  </si>
  <si>
    <t>Cupón fin de semana</t>
  </si>
  <si>
    <t>Extraordinarios</t>
  </si>
  <si>
    <t>Juegos activos (loterías activas)</t>
  </si>
  <si>
    <t>Super ONCE</t>
  </si>
  <si>
    <t>Eurojakpot</t>
  </si>
  <si>
    <t>Triplex</t>
  </si>
  <si>
    <t>Mi dia</t>
  </si>
  <si>
    <t>Loterías Instantáneas</t>
  </si>
  <si>
    <t>&lt; 1 €</t>
  </si>
  <si>
    <t>1 y 1,5 €</t>
  </si>
  <si>
    <t>2 y 2,5 €</t>
  </si>
  <si>
    <t xml:space="preserve">Total ventas </t>
  </si>
  <si>
    <t>Ventas por productos (%)</t>
  </si>
  <si>
    <t>Total ventas (%)</t>
  </si>
  <si>
    <t xml:space="preserve">Premios por productos </t>
  </si>
  <si>
    <t>Total premios (€)</t>
  </si>
  <si>
    <t xml:space="preserve">Márgenes por productos </t>
  </si>
  <si>
    <t xml:space="preserve">Total márgenes </t>
  </si>
  <si>
    <t>Canales de venta</t>
  </si>
  <si>
    <t xml:space="preserve">Vendedores </t>
  </si>
  <si>
    <t>Canal físico complementario</t>
  </si>
  <si>
    <t>Internet</t>
  </si>
  <si>
    <t>Sin determinar</t>
  </si>
  <si>
    <t>Fuentes:</t>
  </si>
  <si>
    <t>ONCE. Memorias de las Cuentas Anuales. Años correspondientes.</t>
  </si>
  <si>
    <t>Ministerio de Hacienda. DGOJ. https://www.ordenacionjuego.es/es/descarga-datos-mercado-juego-online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</si>
</sst>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0.0"/>
    <numFmt numFmtId="165" formatCode="#,##0.0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3" fontId="2" fillId="2" borderId="0" xfId="0" applyNumberFormat="1" applyFont="1" applyFill="1"/>
    <xf numFmtId="3" fontId="0" fillId="2" borderId="0" xfId="0" applyNumberFormat="1" applyFill="1"/>
    <xf numFmtId="0" fontId="0" fillId="2" borderId="0" xfId="0" applyFill="1" applyAlignment="1">
      <alignment horizontal="left"/>
    </xf>
    <xf numFmtId="6" fontId="0" fillId="2" borderId="0" xfId="0" applyNumberFormat="1" applyFill="1" applyAlignment="1">
      <alignment horizontal="left"/>
    </xf>
    <xf numFmtId="164" fontId="2" fillId="2" borderId="0" xfId="0" applyNumberFormat="1" applyFont="1" applyFill="1"/>
    <xf numFmtId="164" fontId="0" fillId="2" borderId="0" xfId="0" applyNumberFormat="1" applyFill="1"/>
    <xf numFmtId="1" fontId="2" fillId="2" borderId="0" xfId="0" applyNumberFormat="1" applyFont="1" applyFill="1"/>
    <xf numFmtId="3" fontId="3" fillId="2" borderId="0" xfId="0" applyNumberFormat="1" applyFont="1" applyFill="1"/>
    <xf numFmtId="165" fontId="0" fillId="2" borderId="0" xfId="0" applyNumberFormat="1" applyFill="1"/>
    <xf numFmtId="0" fontId="1" fillId="2" borderId="0" xfId="0" applyFont="1" applyFill="1"/>
    <xf numFmtId="0" fontId="4" fillId="2" borderId="0" xfId="0" applyFont="1" applyFill="1"/>
    <xf numFmtId="3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os&#233;Antonio\AppData\Local\Microsoft\Windows\INetCache\Content.Outlook\E8J77C1S\ONCE%20Tablas%20JAGY%202019%20Actualizadas.xlsx" TargetMode="External"/><Relationship Id="rId1" Type="http://schemas.openxmlformats.org/officeDocument/2006/relationships/externalLinkPath" Target="/Users/Jos&#233;Antonio/AppData/Local/Microsoft/Windows/INetCache/Content.Outlook/E8J77C1S/ONCE%20Tablas%20JAGY%202019%20Actualiza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2"/>
      <sheetName val="ONCE Base DGOJ"/>
      <sheetName val="ONCE Resumen"/>
      <sheetName val="Hoja1"/>
      <sheetName val="T 1 A Productos"/>
      <sheetName val="1 B Loit Instantáneas"/>
      <sheetName val="T 1 Comunidades Ventas"/>
      <sheetName val="T 3 Cupones Ventas Total"/>
      <sheetName val="T 3 Cupón Diario VEnta"/>
      <sheetName val="T 7 Cuponazo Ventas"/>
      <sheetName val="T 8 Cupón Fin de Semana Ventas"/>
      <sheetName val="T 9 Extraordinarios Ventas"/>
      <sheetName val="T 10 Juegos Activos Ventas"/>
      <sheetName val="T 11 Juegos Activos Desglose"/>
      <sheetName val="T 12 Juegos Activos Tipo Ventas"/>
      <sheetName val="T 13 Lotería Instantánea Ventas"/>
      <sheetName val="14 Lot Inst Desglose"/>
      <sheetName val="T 15 Lot Inst. Tipos Ventas"/>
      <sheetName val="T 2 Clientes"/>
      <sheetName val="ONCE-VENDEDORES"/>
      <sheetName val="T 1 B Loterías instantáneas"/>
      <sheetName val="T 5 Comunidades Premios"/>
      <sheetName val="T 6 Comunidades Margen"/>
      <sheetName val="T 8 Cupones Premios Total"/>
      <sheetName val="T 9 Cupones Margen Total"/>
      <sheetName val="T 11 Cupón Diario Premios"/>
      <sheetName val="T 12 Cupón Diario Margen"/>
      <sheetName val="T 14 Cuponazo Premios"/>
      <sheetName val="T 15 Cuponazo Margen"/>
      <sheetName val="T 17 Cupón Fin SEmana Premios"/>
      <sheetName val="T 18 Cupón Fin SEmana Margen"/>
      <sheetName val="T 20 Extraordinarios Premios"/>
      <sheetName val="T 21 Extraordinarios Margen "/>
      <sheetName val="T 23 Juegos Activos Premios"/>
      <sheetName val="T 24 Juegos Activos Margen"/>
      <sheetName val="T 27 Lot Inst Premios"/>
      <sheetName val="T 28 Lot Inst Margen"/>
      <sheetName val="Sorteo Cruz Roj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6">
          <cell r="I26">
            <v>475693000</v>
          </cell>
          <cell r="J26">
            <v>475041000</v>
          </cell>
          <cell r="L26">
            <v>414163000</v>
          </cell>
        </row>
      </sheetData>
      <sheetData sheetId="9">
        <row r="26">
          <cell r="I26">
            <v>460698000</v>
          </cell>
          <cell r="J26">
            <v>454312000</v>
          </cell>
          <cell r="L26">
            <v>411853000</v>
          </cell>
        </row>
      </sheetData>
      <sheetData sheetId="10">
        <row r="26">
          <cell r="I26">
            <v>191921000</v>
          </cell>
          <cell r="J26">
            <v>198496000</v>
          </cell>
          <cell r="L26">
            <v>189156000</v>
          </cell>
        </row>
      </sheetData>
      <sheetData sheetId="11">
        <row r="26">
          <cell r="I26">
            <v>194542000</v>
          </cell>
          <cell r="J26">
            <v>201400000</v>
          </cell>
          <cell r="L26">
            <v>188686000</v>
          </cell>
        </row>
      </sheetData>
      <sheetData sheetId="12">
        <row r="26">
          <cell r="I26">
            <v>215580000</v>
          </cell>
          <cell r="J26">
            <v>236800000</v>
          </cell>
        </row>
      </sheetData>
      <sheetData sheetId="13"/>
      <sheetData sheetId="14"/>
      <sheetData sheetId="15">
        <row r="26">
          <cell r="I26">
            <v>622331900</v>
          </cell>
        </row>
      </sheetData>
      <sheetData sheetId="16">
        <row r="27">
          <cell r="AH27">
            <v>528523000</v>
          </cell>
        </row>
        <row r="34">
          <cell r="AG34">
            <v>689256000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5">
          <cell r="I25">
            <v>217984000</v>
          </cell>
          <cell r="J25">
            <v>215112630.7257151</v>
          </cell>
        </row>
      </sheetData>
      <sheetData sheetId="26"/>
      <sheetData sheetId="27">
        <row r="25">
          <cell r="I25">
            <v>194146000.00000003</v>
          </cell>
          <cell r="J25">
            <v>210305000.00000009</v>
          </cell>
        </row>
      </sheetData>
      <sheetData sheetId="28"/>
      <sheetData sheetId="29">
        <row r="25">
          <cell r="I25">
            <v>108519000</v>
          </cell>
          <cell r="J25">
            <v>117305000</v>
          </cell>
        </row>
      </sheetData>
      <sheetData sheetId="30"/>
      <sheetData sheetId="31">
        <row r="25">
          <cell r="I25">
            <v>86292000.000000015</v>
          </cell>
          <cell r="J25">
            <v>73811999.99999997</v>
          </cell>
        </row>
      </sheetData>
      <sheetData sheetId="32"/>
      <sheetData sheetId="33">
        <row r="25">
          <cell r="I25">
            <v>115434000</v>
          </cell>
        </row>
      </sheetData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92F69-DED0-43DA-B3EC-2192B2803F61}">
  <dimension ref="A1:H66"/>
  <sheetViews>
    <sheetView tabSelected="1" workbookViewId="0">
      <selection activeCell="C70" sqref="C70"/>
    </sheetView>
  </sheetViews>
  <sheetFormatPr baseColWidth="10" defaultRowHeight="15" x14ac:dyDescent="0.25"/>
  <cols>
    <col min="1" max="1" width="4.7109375" customWidth="1"/>
    <col min="2" max="2" width="4.140625" customWidth="1"/>
    <col min="3" max="3" width="19.7109375" bestFit="1" customWidth="1"/>
    <col min="4" max="8" width="16.5703125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2"/>
      <c r="B3" s="2"/>
      <c r="C3" s="2"/>
      <c r="D3" s="3">
        <v>2018</v>
      </c>
      <c r="E3" s="3">
        <v>2019</v>
      </c>
      <c r="F3" s="3">
        <v>2020</v>
      </c>
      <c r="G3" s="3">
        <v>2021</v>
      </c>
      <c r="H3" s="3">
        <v>2022</v>
      </c>
    </row>
    <row r="4" spans="1:8" x14ac:dyDescent="0.25">
      <c r="A4" s="1" t="s">
        <v>1</v>
      </c>
      <c r="B4" s="2"/>
      <c r="C4" s="2"/>
      <c r="D4" s="2"/>
      <c r="E4" s="2"/>
      <c r="F4" s="2"/>
      <c r="G4" s="2"/>
      <c r="H4" s="2"/>
    </row>
    <row r="5" spans="1:8" x14ac:dyDescent="0.25">
      <c r="A5" s="1"/>
      <c r="B5" s="1" t="s">
        <v>2</v>
      </c>
      <c r="C5" s="1"/>
      <c r="D5" s="4">
        <f t="shared" ref="D5" si="0">SUM(D6:D9)</f>
        <v>1322854000</v>
      </c>
      <c r="E5" s="4">
        <f>SUM(E6:E9)</f>
        <v>1329249000</v>
      </c>
      <c r="F5" s="4">
        <f>SUM(F6:F9)</f>
        <v>891062000</v>
      </c>
      <c r="G5" s="4">
        <f>SUM(G6:G9)</f>
        <v>1203858000</v>
      </c>
      <c r="H5" s="4">
        <f>SUM(H6:H9)</f>
        <v>1259299000</v>
      </c>
    </row>
    <row r="6" spans="1:8" x14ac:dyDescent="0.25">
      <c r="A6" s="2"/>
      <c r="B6" s="2"/>
      <c r="C6" s="2" t="s">
        <v>3</v>
      </c>
      <c r="D6" s="5">
        <f>'[1]T 3 Cupón Diario VEnta'!I26</f>
        <v>475693000</v>
      </c>
      <c r="E6" s="5">
        <f>'[1]T 3 Cupón Diario VEnta'!J26</f>
        <v>475041000</v>
      </c>
      <c r="F6" s="5">
        <v>319379000</v>
      </c>
      <c r="G6" s="5">
        <f>'[1]T 3 Cupón Diario VEnta'!L26</f>
        <v>414163000</v>
      </c>
      <c r="H6" s="5">
        <v>459077000</v>
      </c>
    </row>
    <row r="7" spans="1:8" x14ac:dyDescent="0.25">
      <c r="A7" s="2"/>
      <c r="B7" s="2"/>
      <c r="C7" s="2" t="s">
        <v>4</v>
      </c>
      <c r="D7" s="5">
        <f>'[1]T 7 Cuponazo Ventas'!I26</f>
        <v>460698000</v>
      </c>
      <c r="E7" s="5">
        <f>'[1]T 7 Cuponazo Ventas'!J26</f>
        <v>454312000</v>
      </c>
      <c r="F7" s="5">
        <v>309857000</v>
      </c>
      <c r="G7" s="5">
        <f>'[1]T 7 Cuponazo Ventas'!L26</f>
        <v>411853000</v>
      </c>
      <c r="H7" s="5">
        <v>411938000</v>
      </c>
    </row>
    <row r="8" spans="1:8" x14ac:dyDescent="0.25">
      <c r="A8" s="2"/>
      <c r="B8" s="2"/>
      <c r="C8" s="2" t="s">
        <v>5</v>
      </c>
      <c r="D8" s="5">
        <f>'[1]T 8 Cupón Fin de Semana Ventas'!I26</f>
        <v>191921000</v>
      </c>
      <c r="E8" s="5">
        <f>'[1]T 8 Cupón Fin de Semana Ventas'!J26</f>
        <v>198496000</v>
      </c>
      <c r="F8" s="5">
        <v>135860000</v>
      </c>
      <c r="G8" s="5">
        <f>'[1]T 8 Cupón Fin de Semana Ventas'!L26</f>
        <v>189156000</v>
      </c>
      <c r="H8" s="5">
        <v>199464000</v>
      </c>
    </row>
    <row r="9" spans="1:8" x14ac:dyDescent="0.25">
      <c r="A9" s="2"/>
      <c r="B9" s="2"/>
      <c r="C9" s="2" t="s">
        <v>6</v>
      </c>
      <c r="D9" s="5">
        <f>'[1]T 9 Extraordinarios Ventas'!I26</f>
        <v>194542000</v>
      </c>
      <c r="E9" s="5">
        <f>'[1]T 9 Extraordinarios Ventas'!J26</f>
        <v>201400000</v>
      </c>
      <c r="F9" s="5">
        <v>125966000</v>
      </c>
      <c r="G9" s="5">
        <f>'[1]T 9 Extraordinarios Ventas'!L26</f>
        <v>188686000</v>
      </c>
      <c r="H9" s="5">
        <v>188820000</v>
      </c>
    </row>
    <row r="10" spans="1:8" x14ac:dyDescent="0.25">
      <c r="A10" s="2"/>
      <c r="B10" s="2"/>
      <c r="C10" s="2"/>
      <c r="D10" s="2"/>
      <c r="E10" s="5"/>
      <c r="F10" s="5"/>
      <c r="G10" s="5"/>
      <c r="H10" s="5"/>
    </row>
    <row r="11" spans="1:8" x14ac:dyDescent="0.25">
      <c r="A11" s="2"/>
      <c r="B11" s="2" t="s">
        <v>7</v>
      </c>
      <c r="C11" s="2"/>
      <c r="D11" s="5">
        <f>'[1]T 10 Juegos Activos Ventas'!I26</f>
        <v>215580000</v>
      </c>
      <c r="E11" s="5">
        <f>'[1]T 10 Juegos Activos Ventas'!J26</f>
        <v>236800000</v>
      </c>
      <c r="F11" s="5">
        <v>195621000</v>
      </c>
      <c r="G11" s="5">
        <f>SUM(G12:G15)</f>
        <v>282035000</v>
      </c>
      <c r="H11" s="5">
        <f>SUM(H12:H15)</f>
        <v>334599000</v>
      </c>
    </row>
    <row r="12" spans="1:8" x14ac:dyDescent="0.25">
      <c r="A12" s="2"/>
      <c r="B12" s="2"/>
      <c r="C12" s="2" t="s">
        <v>8</v>
      </c>
      <c r="D12" s="5"/>
      <c r="E12" s="5"/>
      <c r="F12" s="5"/>
      <c r="G12" s="5">
        <v>69867000</v>
      </c>
      <c r="H12" s="5">
        <v>73009000</v>
      </c>
    </row>
    <row r="13" spans="1:8" x14ac:dyDescent="0.25">
      <c r="A13" s="2"/>
      <c r="B13" s="2"/>
      <c r="C13" s="2" t="s">
        <v>9</v>
      </c>
      <c r="D13" s="5"/>
      <c r="E13" s="5"/>
      <c r="F13" s="5"/>
      <c r="G13" s="5">
        <v>85697000</v>
      </c>
      <c r="H13" s="5">
        <v>115219000</v>
      </c>
    </row>
    <row r="14" spans="1:8" x14ac:dyDescent="0.25">
      <c r="A14" s="2"/>
      <c r="B14" s="2"/>
      <c r="C14" s="2" t="s">
        <v>10</v>
      </c>
      <c r="D14" s="5"/>
      <c r="E14" s="5"/>
      <c r="F14" s="5"/>
      <c r="G14" s="5">
        <v>111665000</v>
      </c>
      <c r="H14" s="5">
        <v>129563000</v>
      </c>
    </row>
    <row r="15" spans="1:8" x14ac:dyDescent="0.25">
      <c r="A15" s="2"/>
      <c r="B15" s="2"/>
      <c r="C15" s="2" t="s">
        <v>11</v>
      </c>
      <c r="D15" s="5"/>
      <c r="E15" s="5"/>
      <c r="F15" s="5"/>
      <c r="G15" s="5">
        <v>14806000</v>
      </c>
      <c r="H15" s="5">
        <v>16808000</v>
      </c>
    </row>
    <row r="16" spans="1:8" x14ac:dyDescent="0.25">
      <c r="A16" s="2"/>
      <c r="B16" s="2" t="s">
        <v>12</v>
      </c>
      <c r="C16" s="2"/>
      <c r="D16" s="5">
        <f>'[1]T 13 Lotería Instantánea Ventas'!I26</f>
        <v>622331900</v>
      </c>
      <c r="E16" s="5">
        <f>'[1]14 Lot Inst Desglose'!AG34</f>
        <v>689256000</v>
      </c>
      <c r="F16" s="5">
        <f>'[1]14 Lot Inst Desglose'!AH27</f>
        <v>528523000</v>
      </c>
      <c r="G16" s="5">
        <f>SUM(G17:G22)</f>
        <v>750124000</v>
      </c>
      <c r="H16" s="5">
        <f>SUM(H17:H22)</f>
        <v>832408000</v>
      </c>
    </row>
    <row r="17" spans="1:8" x14ac:dyDescent="0.25">
      <c r="A17" s="2"/>
      <c r="B17" s="2"/>
      <c r="C17" s="6" t="s">
        <v>13</v>
      </c>
      <c r="D17" s="5"/>
      <c r="E17" s="5"/>
      <c r="F17" s="5"/>
      <c r="G17" s="5">
        <v>26409000</v>
      </c>
      <c r="H17" s="5">
        <v>24905000</v>
      </c>
    </row>
    <row r="18" spans="1:8" x14ac:dyDescent="0.25">
      <c r="A18" s="2"/>
      <c r="B18" s="2"/>
      <c r="C18" s="6" t="s">
        <v>14</v>
      </c>
      <c r="D18" s="5"/>
      <c r="E18" s="5"/>
      <c r="F18" s="5"/>
      <c r="G18" s="5">
        <v>163027000</v>
      </c>
      <c r="H18" s="5">
        <v>172054000</v>
      </c>
    </row>
    <row r="19" spans="1:8" x14ac:dyDescent="0.25">
      <c r="A19" s="2"/>
      <c r="B19" s="2"/>
      <c r="C19" s="6" t="s">
        <v>15</v>
      </c>
      <c r="D19" s="5"/>
      <c r="E19" s="5"/>
      <c r="F19" s="5"/>
      <c r="G19" s="5">
        <v>151393000</v>
      </c>
      <c r="H19" s="5">
        <v>190708000</v>
      </c>
    </row>
    <row r="20" spans="1:8" x14ac:dyDescent="0.25">
      <c r="A20" s="2"/>
      <c r="B20" s="2"/>
      <c r="C20" s="7">
        <v>3</v>
      </c>
      <c r="D20" s="5"/>
      <c r="E20" s="5"/>
      <c r="F20" s="5"/>
      <c r="G20" s="5">
        <v>25672000</v>
      </c>
      <c r="H20" s="5">
        <v>35961000</v>
      </c>
    </row>
    <row r="21" spans="1:8" x14ac:dyDescent="0.25">
      <c r="A21" s="2"/>
      <c r="B21" s="2"/>
      <c r="C21" s="7">
        <v>5</v>
      </c>
      <c r="D21" s="5"/>
      <c r="E21" s="5"/>
      <c r="F21" s="5"/>
      <c r="G21" s="5">
        <v>203272000</v>
      </c>
      <c r="H21" s="5">
        <v>196967000</v>
      </c>
    </row>
    <row r="22" spans="1:8" x14ac:dyDescent="0.25">
      <c r="A22" s="2"/>
      <c r="B22" s="2"/>
      <c r="C22" s="7">
        <v>10</v>
      </c>
      <c r="D22" s="5"/>
      <c r="E22" s="5"/>
      <c r="F22" s="5"/>
      <c r="G22" s="5">
        <v>180351000</v>
      </c>
      <c r="H22" s="5">
        <v>211813000</v>
      </c>
    </row>
    <row r="23" spans="1:8" x14ac:dyDescent="0.25">
      <c r="A23" s="1"/>
      <c r="B23" s="1" t="s">
        <v>16</v>
      </c>
      <c r="C23" s="1"/>
      <c r="D23" s="4">
        <f t="shared" ref="D23" si="1">SUM(D6:D16)</f>
        <v>2160765900</v>
      </c>
      <c r="E23" s="4">
        <f>E5+E11+E16</f>
        <v>2255305000</v>
      </c>
      <c r="F23" s="4">
        <f>F5+F11+F16</f>
        <v>1615206000</v>
      </c>
      <c r="G23" s="4">
        <f>G5+G11+G16</f>
        <v>2236017000</v>
      </c>
      <c r="H23" s="4">
        <f>H5+H11+H16</f>
        <v>2426306000</v>
      </c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1" t="s">
        <v>17</v>
      </c>
      <c r="B25" s="2"/>
      <c r="C25" s="2"/>
      <c r="D25" s="2"/>
      <c r="E25" s="2"/>
      <c r="F25" s="2"/>
      <c r="G25" s="2"/>
      <c r="H25" s="2"/>
    </row>
    <row r="26" spans="1:8" x14ac:dyDescent="0.25">
      <c r="A26" s="1"/>
      <c r="B26" s="1" t="s">
        <v>2</v>
      </c>
      <c r="C26" s="1"/>
      <c r="D26" s="8">
        <f t="shared" ref="D26:H30" si="2">D5/(D$23/100)</f>
        <v>61.221532605637655</v>
      </c>
      <c r="E26" s="8">
        <f t="shared" si="2"/>
        <v>58.938768813974164</v>
      </c>
      <c r="F26" s="8">
        <f t="shared" si="2"/>
        <v>55.167080855321238</v>
      </c>
      <c r="G26" s="8">
        <f>G5/(G$23/100)</f>
        <v>53.839393886540222</v>
      </c>
      <c r="H26" s="8">
        <f>H5/(H$23/100)</f>
        <v>51.901903552148823</v>
      </c>
    </row>
    <row r="27" spans="1:8" x14ac:dyDescent="0.25">
      <c r="A27" s="2"/>
      <c r="B27" s="2"/>
      <c r="C27" s="2" t="s">
        <v>3</v>
      </c>
      <c r="D27" s="9">
        <f t="shared" si="2"/>
        <v>22.015017915638154</v>
      </c>
      <c r="E27" s="9">
        <f t="shared" si="2"/>
        <v>21.063270821463174</v>
      </c>
      <c r="F27" s="9">
        <f t="shared" si="2"/>
        <v>19.773267310795031</v>
      </c>
      <c r="G27" s="9">
        <f t="shared" si="2"/>
        <v>18.522354704816646</v>
      </c>
      <c r="H27" s="9">
        <f t="shared" si="2"/>
        <v>18.920820374676566</v>
      </c>
    </row>
    <row r="28" spans="1:8" x14ac:dyDescent="0.25">
      <c r="A28" s="2"/>
      <c r="B28" s="2"/>
      <c r="C28" s="2" t="s">
        <v>4</v>
      </c>
      <c r="D28" s="9">
        <f t="shared" si="2"/>
        <v>21.321051021769641</v>
      </c>
      <c r="E28" s="9">
        <f t="shared" si="2"/>
        <v>20.144149017538648</v>
      </c>
      <c r="F28" s="9">
        <f t="shared" si="2"/>
        <v>19.183744983611998</v>
      </c>
      <c r="G28" s="9">
        <f t="shared" si="2"/>
        <v>18.419046009041971</v>
      </c>
      <c r="H28" s="9">
        <f t="shared" si="2"/>
        <v>16.977990410113151</v>
      </c>
    </row>
    <row r="29" spans="1:8" x14ac:dyDescent="0.25">
      <c r="A29" s="2"/>
      <c r="B29" s="2"/>
      <c r="C29" s="2" t="s">
        <v>5</v>
      </c>
      <c r="D29" s="9">
        <f t="shared" si="2"/>
        <v>8.8820820432236545</v>
      </c>
      <c r="E29" s="9">
        <f t="shared" si="2"/>
        <v>8.8012929515076674</v>
      </c>
      <c r="F29" s="9">
        <f t="shared" si="2"/>
        <v>8.4113110030547187</v>
      </c>
      <c r="G29" s="9">
        <f t="shared" si="2"/>
        <v>8.4595063454347628</v>
      </c>
      <c r="H29" s="9">
        <f t="shared" si="2"/>
        <v>8.2208921710616885</v>
      </c>
    </row>
    <row r="30" spans="1:8" x14ac:dyDescent="0.25">
      <c r="A30" s="2"/>
      <c r="B30" s="2"/>
      <c r="C30" s="2" t="s">
        <v>6</v>
      </c>
      <c r="D30" s="9">
        <f t="shared" si="2"/>
        <v>9.0033816250062078</v>
      </c>
      <c r="E30" s="9">
        <f t="shared" si="2"/>
        <v>8.930056023464676</v>
      </c>
      <c r="F30" s="9">
        <f t="shared" si="2"/>
        <v>7.798757557859493</v>
      </c>
      <c r="G30" s="9">
        <f t="shared" si="2"/>
        <v>8.438486827246841</v>
      </c>
      <c r="H30" s="9">
        <f t="shared" si="2"/>
        <v>7.7822005962974163</v>
      </c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 t="s">
        <v>7</v>
      </c>
      <c r="C32" s="2"/>
      <c r="D32" s="9">
        <f t="shared" ref="D32:H32" si="3">D11/(D$23/100)</f>
        <v>9.9770178713020226</v>
      </c>
      <c r="E32" s="9">
        <f t="shared" si="3"/>
        <v>10.499688512196798</v>
      </c>
      <c r="F32" s="9">
        <f t="shared" si="3"/>
        <v>12.111210582427256</v>
      </c>
      <c r="G32" s="9">
        <f t="shared" si="3"/>
        <v>12.613276196021765</v>
      </c>
      <c r="H32" s="9">
        <f t="shared" si="3"/>
        <v>13.790469957210673</v>
      </c>
    </row>
    <row r="33" spans="1:8" x14ac:dyDescent="0.25">
      <c r="A33" s="2"/>
      <c r="B33" s="2" t="s">
        <v>12</v>
      </c>
      <c r="C33" s="2"/>
      <c r="D33" s="9">
        <f t="shared" ref="D33:H33" si="4">D16/(D$23/100)</f>
        <v>28.80144952306032</v>
      </c>
      <c r="E33" s="9">
        <f t="shared" si="4"/>
        <v>30.561542673829038</v>
      </c>
      <c r="F33" s="9">
        <f t="shared" si="4"/>
        <v>32.7217085622515</v>
      </c>
      <c r="G33" s="9">
        <f t="shared" si="4"/>
        <v>33.547329917438013</v>
      </c>
      <c r="H33" s="9">
        <f t="shared" si="4"/>
        <v>34.307626490640502</v>
      </c>
    </row>
    <row r="34" spans="1:8" x14ac:dyDescent="0.25">
      <c r="A34" s="1"/>
      <c r="B34" s="1" t="s">
        <v>18</v>
      </c>
      <c r="C34" s="1"/>
      <c r="D34" s="10">
        <f t="shared" ref="D34:H34" si="5">D23/(D$23/100)</f>
        <v>100</v>
      </c>
      <c r="E34" s="10">
        <f t="shared" si="5"/>
        <v>100</v>
      </c>
      <c r="F34" s="10">
        <f t="shared" si="5"/>
        <v>100</v>
      </c>
      <c r="G34" s="10">
        <f t="shared" si="5"/>
        <v>100</v>
      </c>
      <c r="H34" s="10">
        <f t="shared" si="5"/>
        <v>100</v>
      </c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1" t="s">
        <v>19</v>
      </c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 t="s">
        <v>2</v>
      </c>
      <c r="C37" s="2"/>
      <c r="D37" s="5">
        <f>SUM(D38:D41)</f>
        <v>606941000</v>
      </c>
      <c r="E37" s="5">
        <f>SUM(E38:E41)</f>
        <v>616534630.72571516</v>
      </c>
      <c r="F37" s="5">
        <v>473588000</v>
      </c>
      <c r="G37" s="5">
        <v>570725000</v>
      </c>
      <c r="H37" s="5">
        <v>641057000</v>
      </c>
    </row>
    <row r="38" spans="1:8" x14ac:dyDescent="0.25">
      <c r="A38" s="2"/>
      <c r="B38" s="2"/>
      <c r="C38" s="2" t="s">
        <v>3</v>
      </c>
      <c r="D38" s="5">
        <f>'[1]T 11 Cupón Diario Premios'!I25</f>
        <v>217984000</v>
      </c>
      <c r="E38" s="5">
        <f>'[1]T 11 Cupón Diario Premios'!J25</f>
        <v>215112630.7257151</v>
      </c>
      <c r="F38" s="5"/>
      <c r="G38" s="5"/>
      <c r="H38" s="11">
        <f>0.487*H6</f>
        <v>223570499</v>
      </c>
    </row>
    <row r="39" spans="1:8" x14ac:dyDescent="0.25">
      <c r="A39" s="2"/>
      <c r="B39" s="2"/>
      <c r="C39" s="2" t="s">
        <v>4</v>
      </c>
      <c r="D39" s="5">
        <f>'[1]T 14 Cuponazo Premios'!I25</f>
        <v>194146000.00000003</v>
      </c>
      <c r="E39" s="5">
        <f>'[1]T 14 Cuponazo Premios'!J25</f>
        <v>210305000.00000009</v>
      </c>
      <c r="F39" s="5"/>
      <c r="G39" s="5"/>
      <c r="H39" s="11">
        <f>0.503*H7</f>
        <v>207204814</v>
      </c>
    </row>
    <row r="40" spans="1:8" x14ac:dyDescent="0.25">
      <c r="A40" s="2"/>
      <c r="B40" s="2"/>
      <c r="C40" s="2" t="s">
        <v>5</v>
      </c>
      <c r="D40" s="5">
        <f>'[1]T 17 Cupón Fin SEmana Premios'!I25</f>
        <v>108519000</v>
      </c>
      <c r="E40" s="5">
        <f>'[1]T 17 Cupón Fin SEmana Premios'!J25</f>
        <v>117305000</v>
      </c>
      <c r="F40" s="5"/>
      <c r="G40" s="5"/>
      <c r="H40" s="11">
        <f>0.46*H8</f>
        <v>91753440</v>
      </c>
    </row>
    <row r="41" spans="1:8" x14ac:dyDescent="0.25">
      <c r="A41" s="2"/>
      <c r="B41" s="2"/>
      <c r="C41" s="2" t="s">
        <v>6</v>
      </c>
      <c r="D41" s="5">
        <f>'[1]T 20 Extraordinarios Premios'!I25</f>
        <v>86292000.000000015</v>
      </c>
      <c r="E41" s="5">
        <f>'[1]T 20 Extraordinarios Premios'!J25</f>
        <v>73811999.99999997</v>
      </c>
      <c r="F41" s="5"/>
      <c r="G41" s="12"/>
      <c r="H41" s="11">
        <f>H37-(H38+H39+H40)</f>
        <v>118528247</v>
      </c>
    </row>
    <row r="42" spans="1:8" x14ac:dyDescent="0.25">
      <c r="A42" s="2"/>
      <c r="B42" s="2"/>
      <c r="C42" s="2"/>
      <c r="D42" s="2"/>
      <c r="E42" s="5"/>
      <c r="F42" s="5"/>
      <c r="G42" s="5"/>
      <c r="H42" s="5"/>
    </row>
    <row r="43" spans="1:8" x14ac:dyDescent="0.25">
      <c r="A43" s="2"/>
      <c r="B43" s="2" t="s">
        <v>7</v>
      </c>
      <c r="C43" s="2"/>
      <c r="D43" s="5">
        <f>'[1]T 23 Juegos Activos Premios'!I25</f>
        <v>115434000</v>
      </c>
      <c r="E43" s="5">
        <v>129274000</v>
      </c>
      <c r="F43" s="5">
        <v>112539000</v>
      </c>
      <c r="G43" s="5">
        <v>158304000</v>
      </c>
      <c r="H43" s="5">
        <v>184662000</v>
      </c>
    </row>
    <row r="44" spans="1:8" x14ac:dyDescent="0.25">
      <c r="A44" s="2"/>
      <c r="B44" s="2" t="s">
        <v>12</v>
      </c>
      <c r="C44" s="2"/>
      <c r="D44" s="5">
        <v>405298000</v>
      </c>
      <c r="E44" s="5">
        <v>447601000</v>
      </c>
      <c r="F44" s="5">
        <v>345094000</v>
      </c>
      <c r="G44" s="5">
        <v>491733000</v>
      </c>
      <c r="H44" s="5">
        <v>545856000</v>
      </c>
    </row>
    <row r="45" spans="1:8" x14ac:dyDescent="0.25">
      <c r="A45" s="2"/>
      <c r="B45" s="1" t="s">
        <v>20</v>
      </c>
      <c r="C45" s="2"/>
      <c r="D45" s="5">
        <f t="shared" ref="D45:H45" si="6">D37+D43+D44</f>
        <v>1127673000</v>
      </c>
      <c r="E45" s="5">
        <f t="shared" si="6"/>
        <v>1193409630.7257152</v>
      </c>
      <c r="F45" s="5">
        <f t="shared" si="6"/>
        <v>931221000</v>
      </c>
      <c r="G45" s="5">
        <f t="shared" si="6"/>
        <v>1220762000</v>
      </c>
      <c r="H45" s="5">
        <f t="shared" si="6"/>
        <v>1371575000</v>
      </c>
    </row>
    <row r="46" spans="1:8" x14ac:dyDescent="0.25">
      <c r="A46" s="2"/>
      <c r="B46" s="2"/>
      <c r="C46" s="2"/>
      <c r="D46" s="2"/>
      <c r="E46" s="5"/>
      <c r="F46" s="5"/>
      <c r="G46" s="5"/>
      <c r="H46" s="5"/>
    </row>
    <row r="47" spans="1:8" x14ac:dyDescent="0.25">
      <c r="A47" s="1" t="s">
        <v>21</v>
      </c>
      <c r="B47" s="2"/>
      <c r="C47" s="2"/>
      <c r="D47" s="2"/>
      <c r="E47" s="5"/>
      <c r="F47" s="5"/>
      <c r="G47" s="5"/>
      <c r="H47" s="5"/>
    </row>
    <row r="48" spans="1:8" x14ac:dyDescent="0.25">
      <c r="A48" s="2"/>
      <c r="B48" s="2" t="s">
        <v>2</v>
      </c>
      <c r="C48" s="2"/>
      <c r="D48" s="5">
        <f>D5-D37</f>
        <v>715913000</v>
      </c>
      <c r="E48" s="5">
        <f>SUM(E49:E52)</f>
        <v>712714369.27428484</v>
      </c>
      <c r="F48" s="5">
        <f>F5-F37</f>
        <v>417474000</v>
      </c>
      <c r="G48" s="5">
        <f t="shared" ref="G48:H48" si="7">G5-G37</f>
        <v>633133000</v>
      </c>
      <c r="H48" s="5">
        <f t="shared" si="7"/>
        <v>618242000</v>
      </c>
    </row>
    <row r="49" spans="1:8" x14ac:dyDescent="0.25">
      <c r="A49" s="2"/>
      <c r="B49" s="2"/>
      <c r="C49" s="2" t="s">
        <v>3</v>
      </c>
      <c r="D49" s="5">
        <f>D6-D38</f>
        <v>257709000</v>
      </c>
      <c r="E49" s="5">
        <f t="shared" ref="E49:E52" si="8">E6-E38</f>
        <v>259928369.2742849</v>
      </c>
      <c r="F49" s="5"/>
      <c r="G49" s="5"/>
      <c r="H49" s="5"/>
    </row>
    <row r="50" spans="1:8" x14ac:dyDescent="0.25">
      <c r="A50" s="2"/>
      <c r="B50" s="2"/>
      <c r="C50" s="2" t="s">
        <v>4</v>
      </c>
      <c r="D50" s="5">
        <f>D7-D39</f>
        <v>266551999.99999997</v>
      </c>
      <c r="E50" s="5">
        <f t="shared" si="8"/>
        <v>244006999.99999991</v>
      </c>
      <c r="F50" s="5"/>
      <c r="G50" s="5"/>
      <c r="H50" s="5"/>
    </row>
    <row r="51" spans="1:8" x14ac:dyDescent="0.25">
      <c r="A51" s="2"/>
      <c r="B51" s="2"/>
      <c r="C51" s="2" t="s">
        <v>5</v>
      </c>
      <c r="D51" s="5">
        <f>D8-D40</f>
        <v>83402000</v>
      </c>
      <c r="E51" s="5">
        <f t="shared" si="8"/>
        <v>81191000</v>
      </c>
      <c r="F51" s="5"/>
      <c r="G51" s="5"/>
      <c r="H51" s="5"/>
    </row>
    <row r="52" spans="1:8" x14ac:dyDescent="0.25">
      <c r="A52" s="2"/>
      <c r="B52" s="2"/>
      <c r="C52" s="2" t="s">
        <v>6</v>
      </c>
      <c r="D52" s="5">
        <f>D9-D41</f>
        <v>108249999.99999999</v>
      </c>
      <c r="E52" s="5">
        <f t="shared" si="8"/>
        <v>127588000.00000003</v>
      </c>
      <c r="F52" s="5"/>
      <c r="G52" s="5"/>
      <c r="H52" s="5"/>
    </row>
    <row r="53" spans="1:8" x14ac:dyDescent="0.25">
      <c r="A53" s="2"/>
      <c r="B53" s="2"/>
      <c r="C53" s="2"/>
      <c r="D53" s="2"/>
      <c r="E53" s="5"/>
      <c r="F53" s="5"/>
      <c r="G53" s="5"/>
      <c r="H53" s="5"/>
    </row>
    <row r="54" spans="1:8" x14ac:dyDescent="0.25">
      <c r="A54" s="2"/>
      <c r="B54" s="2" t="s">
        <v>7</v>
      </c>
      <c r="C54" s="2"/>
      <c r="D54" s="5">
        <f t="shared" ref="D54:H54" si="9">D11-D43</f>
        <v>100146000</v>
      </c>
      <c r="E54" s="5">
        <f t="shared" si="9"/>
        <v>107526000</v>
      </c>
      <c r="F54" s="5">
        <f t="shared" si="9"/>
        <v>83082000</v>
      </c>
      <c r="G54" s="5">
        <f t="shared" si="9"/>
        <v>123731000</v>
      </c>
      <c r="H54" s="5">
        <f t="shared" si="9"/>
        <v>149937000</v>
      </c>
    </row>
    <row r="55" spans="1:8" x14ac:dyDescent="0.25">
      <c r="A55" s="2"/>
      <c r="B55" s="2" t="s">
        <v>12</v>
      </c>
      <c r="C55" s="2"/>
      <c r="D55" s="5">
        <f t="shared" ref="D55:H55" si="10">D16-D44</f>
        <v>217033900</v>
      </c>
      <c r="E55" s="5">
        <f t="shared" si="10"/>
        <v>241655000</v>
      </c>
      <c r="F55" s="5">
        <f t="shared" si="10"/>
        <v>183429000</v>
      </c>
      <c r="G55" s="5">
        <f t="shared" si="10"/>
        <v>258391000</v>
      </c>
      <c r="H55" s="5">
        <f t="shared" si="10"/>
        <v>286552000</v>
      </c>
    </row>
    <row r="56" spans="1:8" x14ac:dyDescent="0.25">
      <c r="A56" s="1"/>
      <c r="B56" s="1" t="s">
        <v>22</v>
      </c>
      <c r="C56" s="1"/>
      <c r="D56" s="4">
        <f>D48+D55+D70+D54</f>
        <v>1033092900</v>
      </c>
      <c r="E56" s="4">
        <f>E48+E55+E70+E54</f>
        <v>1061895369.2742848</v>
      </c>
      <c r="F56" s="4">
        <f>F48+F55+F70+F54</f>
        <v>683985000</v>
      </c>
      <c r="G56" s="4">
        <f>G48+G55+G70+G54</f>
        <v>1015255000</v>
      </c>
      <c r="H56" s="4">
        <f>H48+H55+H70+H54</f>
        <v>1054731000</v>
      </c>
    </row>
    <row r="57" spans="1:8" x14ac:dyDescent="0.25">
      <c r="A57" s="1"/>
      <c r="B57" s="1"/>
      <c r="C57" s="1"/>
      <c r="D57" s="4"/>
      <c r="E57" s="4"/>
      <c r="F57" s="4"/>
      <c r="G57" s="4"/>
      <c r="H57" s="4"/>
    </row>
    <row r="58" spans="1:8" x14ac:dyDescent="0.25">
      <c r="A58" s="1" t="s">
        <v>23</v>
      </c>
      <c r="B58" s="1"/>
      <c r="C58" s="1"/>
      <c r="D58" s="4"/>
      <c r="E58" s="4"/>
      <c r="F58" s="4"/>
      <c r="G58" s="4"/>
      <c r="H58" s="4"/>
    </row>
    <row r="59" spans="1:8" x14ac:dyDescent="0.25">
      <c r="A59" s="1"/>
      <c r="B59" s="2" t="s">
        <v>24</v>
      </c>
      <c r="C59" s="1"/>
      <c r="D59" s="5">
        <v>1959900000</v>
      </c>
      <c r="E59" s="5">
        <v>2030400000</v>
      </c>
      <c r="F59" s="5">
        <v>1414935000</v>
      </c>
      <c r="G59" s="5">
        <v>1976225000</v>
      </c>
      <c r="H59" s="5">
        <v>2148536000</v>
      </c>
    </row>
    <row r="60" spans="1:8" x14ac:dyDescent="0.25">
      <c r="A60" s="1"/>
      <c r="B60" s="2" t="s">
        <v>25</v>
      </c>
      <c r="C60" s="1"/>
      <c r="D60" s="5">
        <v>166400000</v>
      </c>
      <c r="E60" s="5">
        <v>182500000</v>
      </c>
      <c r="F60" s="5">
        <v>141500000</v>
      </c>
      <c r="G60" s="5">
        <v>195484000</v>
      </c>
      <c r="H60" s="5">
        <v>205656000</v>
      </c>
    </row>
    <row r="61" spans="1:8" x14ac:dyDescent="0.25">
      <c r="A61" s="1"/>
      <c r="B61" s="2" t="s">
        <v>26</v>
      </c>
      <c r="C61" s="1"/>
      <c r="D61" s="5">
        <v>34600000</v>
      </c>
      <c r="E61" s="5">
        <v>42400000</v>
      </c>
      <c r="F61" s="5">
        <v>58739000</v>
      </c>
      <c r="G61" s="5">
        <v>64308000</v>
      </c>
      <c r="H61" s="5">
        <v>72114000</v>
      </c>
    </row>
    <row r="62" spans="1:8" x14ac:dyDescent="0.25">
      <c r="A62" s="1"/>
      <c r="B62" s="13" t="s">
        <v>27</v>
      </c>
      <c r="C62" s="14"/>
      <c r="D62" s="15">
        <f>D23-D63</f>
        <v>-134100</v>
      </c>
      <c r="E62" s="15">
        <f>E23-E63</f>
        <v>5000</v>
      </c>
      <c r="F62" s="15">
        <f>F23-F63</f>
        <v>32000</v>
      </c>
      <c r="G62" s="15">
        <f>G23-G63</f>
        <v>0</v>
      </c>
      <c r="H62" s="15">
        <f>H23-H63</f>
        <v>0</v>
      </c>
    </row>
    <row r="63" spans="1:8" x14ac:dyDescent="0.25">
      <c r="A63" s="2"/>
      <c r="B63" s="2"/>
      <c r="C63" s="2"/>
      <c r="D63" s="5">
        <f t="shared" ref="D63:H63" si="11">SUM(D59:D61)</f>
        <v>2160900000</v>
      </c>
      <c r="E63" s="5">
        <f t="shared" si="11"/>
        <v>2255300000</v>
      </c>
      <c r="F63" s="5">
        <f t="shared" si="11"/>
        <v>1615174000</v>
      </c>
      <c r="G63" s="5">
        <f t="shared" si="11"/>
        <v>2236017000</v>
      </c>
      <c r="H63" s="5">
        <f t="shared" si="11"/>
        <v>2426306000</v>
      </c>
    </row>
    <row r="64" spans="1:8" x14ac:dyDescent="0.25">
      <c r="A64" s="2" t="s">
        <v>28</v>
      </c>
      <c r="B64" s="2"/>
      <c r="C64" s="2"/>
      <c r="D64" s="5"/>
      <c r="E64" s="5"/>
      <c r="F64" s="5"/>
      <c r="G64" s="5"/>
      <c r="H64" s="5"/>
    </row>
    <row r="65" spans="1:8" x14ac:dyDescent="0.25">
      <c r="A65" s="2" t="s">
        <v>29</v>
      </c>
      <c r="B65" s="2"/>
      <c r="C65" s="2"/>
      <c r="D65" s="2"/>
      <c r="E65" s="2"/>
      <c r="F65" s="2"/>
      <c r="G65" s="2"/>
      <c r="H65" s="2"/>
    </row>
    <row r="66" spans="1:8" x14ac:dyDescent="0.25">
      <c r="A66" s="2" t="s">
        <v>30</v>
      </c>
      <c r="B66" s="2"/>
      <c r="C66" s="2"/>
      <c r="D66" s="2"/>
      <c r="E66" s="2"/>
      <c r="F66" s="2"/>
      <c r="G66" s="2"/>
      <c r="H6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Gómez Yáñez</dc:creator>
  <cp:lastModifiedBy>José Antonio Gómez Yáñez</cp:lastModifiedBy>
  <dcterms:created xsi:type="dcterms:W3CDTF">2023-07-24T17:43:31Z</dcterms:created>
  <dcterms:modified xsi:type="dcterms:W3CDTF">2023-07-24T17:44:54Z</dcterms:modified>
</cp:coreProperties>
</file>